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10" yWindow="-15" windowWidth="11445" windowHeight="9615" activeTab="5"/>
  </bookViews>
  <sheets>
    <sheet name="TBL1-1" sheetId="1" r:id="rId1"/>
    <sheet name="TBL1-2" sheetId="2" r:id="rId2"/>
    <sheet name="TBL1-3" sheetId="3" r:id="rId3"/>
    <sheet name="TBL1-4" sheetId="4" r:id="rId4"/>
    <sheet name="TBL1-5" sheetId="5" r:id="rId5"/>
    <sheet name="TBL1-6" sheetId="6" r:id="rId6"/>
    <sheet name="Data for Charts" sheetId="7" r:id="rId7"/>
    <sheet name="Fig.1-1" sheetId="8" r:id="rId8"/>
    <sheet name="Fig.1-2" sheetId="9" r:id="rId9"/>
    <sheet name="Fig.1-3" sheetId="10" r:id="rId10"/>
  </sheets>
  <calcPr calcId="125725"/>
  <customWorkbookViews>
    <customWorkbookView name="Editorial Integra - Personal View" guid="{B49E238D-9B3B-4869-AEFC-A5EADF5B8FD1}" mergeInterval="0" personalView="1" maximized="1" xWindow="1" yWindow="1" windowWidth="1276" windowHeight="499" activeSheetId="1"/>
  </customWorkbookViews>
</workbook>
</file>

<file path=xl/calcChain.xml><?xml version="1.0" encoding="utf-8"?>
<calcChain xmlns="http://schemas.openxmlformats.org/spreadsheetml/2006/main">
  <c r="E10" i="3"/>
  <c r="D10"/>
  <c r="F10" s="1"/>
  <c r="H10" s="1"/>
  <c r="E9"/>
  <c r="D9"/>
  <c r="F9" s="1"/>
  <c r="H9" s="1"/>
  <c r="E8"/>
  <c r="D8"/>
  <c r="F8" s="1"/>
  <c r="H8" s="1"/>
  <c r="E7"/>
  <c r="D7"/>
  <c r="F7" s="1"/>
  <c r="H7" s="1"/>
  <c r="E6"/>
  <c r="D6"/>
  <c r="F6" s="1"/>
  <c r="H6" s="1"/>
  <c r="E5"/>
  <c r="D5"/>
  <c r="F5" s="1"/>
  <c r="H5" s="1"/>
  <c r="E4"/>
  <c r="D4"/>
  <c r="F4" s="1"/>
  <c r="H4" s="1"/>
  <c r="A2" i="7" l="1"/>
  <c r="A3"/>
  <c r="C5" i="5"/>
  <c r="A4" i="7" s="1"/>
  <c r="B6" i="5"/>
  <c r="C6" s="1"/>
  <c r="B5" i="2"/>
  <c r="C5" s="1"/>
  <c r="D5" s="1"/>
  <c r="C4"/>
  <c r="D4" s="1"/>
  <c r="J17" i="4"/>
  <c r="B6"/>
  <c r="B7"/>
  <c r="B8" s="1"/>
  <c r="B9" s="1"/>
  <c r="B10" s="1"/>
  <c r="B11" s="1"/>
  <c r="B12" s="1"/>
  <c r="B13" s="1"/>
  <c r="B14" s="1"/>
  <c r="B15" s="1"/>
  <c r="B16" s="1"/>
  <c r="B17" s="1"/>
  <c r="J16"/>
  <c r="J15"/>
  <c r="J14"/>
  <c r="J13"/>
  <c r="J12"/>
  <c r="J11"/>
  <c r="J10"/>
  <c r="J9"/>
  <c r="J8"/>
  <c r="J7"/>
  <c r="J6"/>
  <c r="D5" i="5"/>
  <c r="D4"/>
  <c r="A5" i="7" l="1"/>
  <c r="D6" i="5"/>
  <c r="B7"/>
  <c r="B6" i="2"/>
  <c r="C6" l="1"/>
  <c r="D6" s="1"/>
  <c r="B7"/>
  <c r="B8" i="5"/>
  <c r="C7"/>
  <c r="A6" i="7" l="1"/>
  <c r="D7" i="5"/>
  <c r="C7" i="2"/>
  <c r="D7" s="1"/>
  <c r="B8"/>
  <c r="C8" i="5"/>
  <c r="B9"/>
  <c r="C9" l="1"/>
  <c r="B10"/>
  <c r="C8" i="2"/>
  <c r="D8" s="1"/>
  <c r="B9"/>
  <c r="D8" i="5"/>
  <c r="A7" i="7"/>
  <c r="C9" i="2" l="1"/>
  <c r="D9" s="1"/>
  <c r="B10"/>
  <c r="C10" i="5"/>
  <c r="B11"/>
  <c r="D9"/>
  <c r="A8" i="7"/>
  <c r="C11" i="5" l="1"/>
  <c r="B12"/>
  <c r="C10" i="2"/>
  <c r="D10" s="1"/>
  <c r="B11"/>
  <c r="A9" i="7"/>
  <c r="D10" i="5"/>
  <c r="C11" i="2" l="1"/>
  <c r="D11" s="1"/>
  <c r="B12"/>
  <c r="B13" i="5"/>
  <c r="C12"/>
  <c r="D11"/>
  <c r="A10" i="7"/>
  <c r="A11" l="1"/>
  <c r="D12" i="5"/>
  <c r="C12" i="2"/>
  <c r="D12" s="1"/>
  <c r="B13"/>
  <c r="B14" i="5"/>
  <c r="C13"/>
  <c r="A12" i="7" l="1"/>
  <c r="D13" i="5"/>
  <c r="C13" i="2"/>
  <c r="D13" s="1"/>
  <c r="B14"/>
  <c r="B15" i="5"/>
  <c r="C14"/>
  <c r="D14" l="1"/>
  <c r="A13" i="7"/>
  <c r="C14" i="2"/>
  <c r="D14" s="1"/>
  <c r="B15"/>
  <c r="C15" s="1"/>
  <c r="D15" s="1"/>
  <c r="C15" i="5"/>
  <c r="B16"/>
  <c r="C16" l="1"/>
  <c r="B17"/>
  <c r="D15"/>
  <c r="A14" i="7"/>
  <c r="C17" i="5" l="1"/>
  <c r="B18"/>
  <c r="D16"/>
  <c r="A15" i="7"/>
  <c r="C18" i="5" l="1"/>
  <c r="B19"/>
  <c r="D17"/>
  <c r="A16" i="7"/>
  <c r="C19" i="5" l="1"/>
  <c r="B20"/>
  <c r="D18"/>
  <c r="A17" i="7"/>
  <c r="C20" i="5" l="1"/>
  <c r="B21"/>
  <c r="A18" i="7"/>
  <c r="D19" i="5"/>
  <c r="C21" l="1"/>
  <c r="B22"/>
  <c r="D20"/>
  <c r="A19" i="7"/>
  <c r="C22" i="5" l="1"/>
  <c r="B23"/>
  <c r="D21"/>
  <c r="A20" i="7"/>
  <c r="C23" i="5" l="1"/>
  <c r="B24"/>
  <c r="D22"/>
  <c r="A21" i="7"/>
  <c r="C24" i="5" l="1"/>
  <c r="B25"/>
  <c r="D23"/>
  <c r="A22" i="7"/>
  <c r="C25" i="5" l="1"/>
  <c r="B26"/>
  <c r="D24"/>
  <c r="A23" i="7"/>
  <c r="C26" i="5" l="1"/>
  <c r="B27"/>
  <c r="D25"/>
  <c r="A24" i="7"/>
  <c r="C27" i="5" l="1"/>
  <c r="B28"/>
  <c r="C28" s="1"/>
  <c r="A25" i="7"/>
  <c r="D26" i="5"/>
  <c r="A27" i="7" l="1"/>
  <c r="D28" i="5"/>
  <c r="A26" i="7"/>
  <c r="D27" i="5"/>
</calcChain>
</file>

<file path=xl/sharedStrings.xml><?xml version="1.0" encoding="utf-8"?>
<sst xmlns="http://schemas.openxmlformats.org/spreadsheetml/2006/main" count="62" uniqueCount="53">
  <si>
    <t>Investment Opportunity</t>
  </si>
  <si>
    <t>Expected Annual Return (%)</t>
  </si>
  <si>
    <t>Purchase stock</t>
  </si>
  <si>
    <t>Purchase home</t>
  </si>
  <si>
    <t>Place money in bank savings account</t>
  </si>
  <si>
    <t>Purchase bonds</t>
  </si>
  <si>
    <t>Purchase new car</t>
  </si>
  <si>
    <t>Gross Income ($)</t>
  </si>
  <si>
    <t>Taxes Paid ($)</t>
  </si>
  <si>
    <t>Household Name</t>
  </si>
  <si>
    <t>Federal Taxes Paid as a % of Gross Income</t>
  </si>
  <si>
    <t>Disposable Income ($)</t>
  </si>
  <si>
    <t>Fixed Expenses ($)</t>
  </si>
  <si>
    <t>Discretionary Income ($)</t>
  </si>
  <si>
    <t>Jones</t>
  </si>
  <si>
    <t>Roberts</t>
  </si>
  <si>
    <t>Smith</t>
  </si>
  <si>
    <t>Brown</t>
  </si>
  <si>
    <t>Meeks</t>
  </si>
  <si>
    <t>Adams</t>
  </si>
  <si>
    <t>Charles</t>
  </si>
  <si>
    <t>Annual Savings ($000)</t>
  </si>
  <si>
    <t>Annual Interest Rate (%)</t>
  </si>
  <si>
    <t>Total</t>
  </si>
  <si>
    <t>Money Saved ($000)</t>
  </si>
  <si>
    <t>Interest Rate (%)</t>
  </si>
  <si>
    <t>Amount Financed ($)</t>
  </si>
  <si>
    <t>Interest Paid ($)</t>
  </si>
  <si>
    <t>Type of Rate</t>
  </si>
  <si>
    <t>Definition</t>
  </si>
  <si>
    <t>Rate (%)</t>
  </si>
  <si>
    <t>Discount</t>
  </si>
  <si>
    <t>The charge on loans to depository institutions by the New York Federal Reserve Bank</t>
  </si>
  <si>
    <t>Federal Funds</t>
  </si>
  <si>
    <t>The rate banks charge each other for overnight loans in minimum amounts of $1 million</t>
  </si>
  <si>
    <t>T-bill, three months</t>
  </si>
  <si>
    <t>The rate on government treasury bills sold at a discount of face value in units of $10,000</t>
  </si>
  <si>
    <t>Prime</t>
  </si>
  <si>
    <t>The interest rate that banks charge their most creditworthy customers</t>
  </si>
  <si>
    <t>x</t>
  </si>
  <si>
    <t>x'</t>
  </si>
  <si>
    <t>y</t>
  </si>
  <si>
    <t>Amount Financed ($000)</t>
  </si>
  <si>
    <t>Department of the Treasury, Internal Revenue Service, Publication 15 (Rev. January 2012).</t>
  </si>
  <si>
    <t xml:space="preserve">Source: Federal Reserve Statistical Release H.15 - January 9, 2012       </t>
  </si>
  <si>
    <r>
      <t xml:space="preserve">TABLE 1-1 </t>
    </r>
    <r>
      <rPr>
        <sz val="10"/>
        <rFont val="Arial"/>
        <family val="2"/>
      </rPr>
      <t>Expected Financial Returns of Investment Opportunity</t>
    </r>
  </si>
  <si>
    <r>
      <t>TABLE 1-2</t>
    </r>
    <r>
      <rPr>
        <sz val="10"/>
        <rFont val="Arial"/>
        <family val="2"/>
      </rPr>
      <t xml:space="preserve"> Flat Tax Proposal</t>
    </r>
  </si>
  <si>
    <r>
      <t xml:space="preserve">TABLE 1-3 </t>
    </r>
    <r>
      <rPr>
        <sz val="10"/>
        <rFont val="Arial"/>
        <family val="2"/>
      </rPr>
      <t>Income and Expenses of Variable Households</t>
    </r>
  </si>
  <si>
    <r>
      <t>TABLE 1-4</t>
    </r>
    <r>
      <rPr>
        <sz val="10"/>
        <rFont val="Arial"/>
      </rPr>
      <t xml:space="preserve"> Supply Table: Money Saved for Seven Sample Families</t>
    </r>
  </si>
  <si>
    <r>
      <t>TABLE 1-5</t>
    </r>
    <r>
      <rPr>
        <sz val="9"/>
        <rFont val="Arial"/>
        <family val="2"/>
      </rPr>
      <t xml:space="preserve">  Ann Smith's Demand for Money</t>
    </r>
  </si>
  <si>
    <r>
      <t>TABLE 1-6</t>
    </r>
    <r>
      <rPr>
        <sz val="10"/>
        <rFont val="Arial"/>
        <family val="2"/>
      </rPr>
      <t xml:space="preserve">  Money Rates, as of January 6, 2012</t>
    </r>
  </si>
  <si>
    <t xml:space="preserve">Percentage of Income Paid in Taxes </t>
  </si>
  <si>
    <t>Income, SS, and Medicare Taxes ($)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</si>
</sst>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4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1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41" fontId="2" fillId="0" borderId="1" xfId="0" applyNumberFormat="1" applyFont="1" applyBorder="1" applyAlignment="1">
      <alignment horizontal="left" wrapText="1"/>
    </xf>
    <xf numFmtId="0" fontId="2" fillId="0" borderId="0" xfId="0" applyFont="1"/>
    <xf numFmtId="0" fontId="0" fillId="0" borderId="2" xfId="0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3" fontId="0" fillId="0" borderId="0" xfId="0" applyNumberFormat="1"/>
    <xf numFmtId="0" fontId="0" fillId="0" borderId="3" xfId="0" applyBorder="1"/>
    <xf numFmtId="0" fontId="4" fillId="0" borderId="0" xfId="0" applyFont="1" applyBorder="1"/>
    <xf numFmtId="42" fontId="0" fillId="0" borderId="0" xfId="0" applyNumberFormat="1"/>
    <xf numFmtId="37" fontId="0" fillId="0" borderId="0" xfId="0" applyNumberFormat="1" applyAlignment="1">
      <alignment horizontal="center"/>
    </xf>
    <xf numFmtId="37" fontId="0" fillId="0" borderId="3" xfId="0" applyNumberFormat="1" applyBorder="1" applyAlignment="1">
      <alignment horizontal="center"/>
    </xf>
    <xf numFmtId="41" fontId="0" fillId="0" borderId="0" xfId="0" applyNumberFormat="1" applyBorder="1"/>
    <xf numFmtId="0" fontId="0" fillId="0" borderId="4" xfId="0" applyBorder="1"/>
    <xf numFmtId="3" fontId="0" fillId="0" borderId="4" xfId="0" applyNumberFormat="1" applyBorder="1"/>
    <xf numFmtId="0" fontId="0" fillId="0" borderId="4" xfId="0" applyBorder="1" applyAlignment="1">
      <alignment horizontal="center"/>
    </xf>
    <xf numFmtId="37" fontId="0" fillId="0" borderId="0" xfId="0" applyNumberFormat="1" applyBorder="1" applyAlignment="1">
      <alignment horizontal="center"/>
    </xf>
    <xf numFmtId="1" fontId="2" fillId="0" borderId="2" xfId="0" applyNumberFormat="1" applyFont="1" applyBorder="1" applyAlignment="1">
      <alignment horizontal="center" wrapText="1"/>
    </xf>
    <xf numFmtId="1" fontId="0" fillId="0" borderId="0" xfId="0" applyNumberFormat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7" xfId="0" applyBorder="1"/>
    <xf numFmtId="3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3" xfId="0" applyFont="1" applyBorder="1" applyAlignment="1">
      <alignment horizontal="center" wrapText="1"/>
    </xf>
    <xf numFmtId="41" fontId="0" fillId="0" borderId="14" xfId="0" applyNumberFormat="1" applyBorder="1"/>
    <xf numFmtId="3" fontId="0" fillId="0" borderId="14" xfId="0" applyNumberFormat="1" applyBorder="1"/>
    <xf numFmtId="10" fontId="0" fillId="0" borderId="14" xfId="0" applyNumberFormat="1" applyBorder="1"/>
    <xf numFmtId="0" fontId="8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top"/>
    </xf>
    <xf numFmtId="0" fontId="0" fillId="0" borderId="4" xfId="0" applyBorder="1" applyAlignment="1">
      <alignment vertical="top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164" fontId="0" fillId="0" borderId="3" xfId="1" applyNumberFormat="1" applyFont="1" applyBorder="1"/>
    <xf numFmtId="44" fontId="0" fillId="0" borderId="0" xfId="1" applyFont="1"/>
    <xf numFmtId="164" fontId="0" fillId="0" borderId="0" xfId="1" applyNumberFormat="1" applyFont="1"/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"/>
    </xf>
    <xf numFmtId="2" fontId="2" fillId="0" borderId="2" xfId="0" applyNumberFormat="1" applyFont="1" applyBorder="1" applyAlignment="1">
      <alignment horizontal="left"/>
    </xf>
    <xf numFmtId="2" fontId="0" fillId="0" borderId="3" xfId="0" applyNumberFormat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0" fillId="0" borderId="17" xfId="0" applyBorder="1" applyAlignment="1">
      <alignment horizontal="left" wrapText="1"/>
    </xf>
    <xf numFmtId="0" fontId="2" fillId="0" borderId="11" xfId="0" applyFont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revisionHeaders" Target="revisions/revisionHeaders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1-1 Supply of Money</a:t>
            </a:r>
          </a:p>
        </c:rich>
      </c:tx>
      <c:layout>
        <c:manualLayout>
          <c:xMode val="edge"/>
          <c:yMode val="edge"/>
          <c:x val="0.38068812430632631"/>
          <c:y val="1.95758564437194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032186459489471E-2"/>
          <c:y val="0.12234910277324636"/>
          <c:w val="0.8956714761376251"/>
          <c:h val="0.77161500815660711"/>
        </c:manualLayout>
      </c:layout>
      <c:scatterChart>
        <c:scatterStyle val="smoothMarker"/>
        <c:ser>
          <c:idx val="0"/>
          <c:order val="0"/>
          <c:tx>
            <c:strRef>
              <c:f>'Data for Charts'!$D$2</c:f>
              <c:strCache>
                <c:ptCount val="1"/>
                <c:pt idx="0">
                  <c:v>Annual Interest Rate (%)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'Data for Charts'!$C$3:$C$27</c:f>
              <c:numCache>
                <c:formatCode>_(* #,##0_);_(* \(#,##0\);_(* "-"_);_(@_)</c:formatCode>
                <c:ptCount val="25"/>
                <c:pt idx="0" formatCode="_(&quot;$&quot;* #,##0_);_(&quot;$&quot;* \(#,##0\);_(&quot;$&quot;* &quot;-&quot;_);_(@_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17</c:v>
                </c:pt>
                <c:pt idx="8">
                  <c:v>21</c:v>
                </c:pt>
                <c:pt idx="9">
                  <c:v>27</c:v>
                </c:pt>
                <c:pt idx="10">
                  <c:v>32</c:v>
                </c:pt>
                <c:pt idx="11">
                  <c:v>38</c:v>
                </c:pt>
                <c:pt idx="12">
                  <c:v>45</c:v>
                </c:pt>
                <c:pt idx="13" formatCode="General">
                  <c:v>55</c:v>
                </c:pt>
                <c:pt idx="14" formatCode="General">
                  <c:v>65</c:v>
                </c:pt>
                <c:pt idx="15" formatCode="General">
                  <c:v>78</c:v>
                </c:pt>
                <c:pt idx="16" formatCode="General">
                  <c:v>90</c:v>
                </c:pt>
                <c:pt idx="17" formatCode="General">
                  <c:v>107</c:v>
                </c:pt>
                <c:pt idx="18" formatCode="General">
                  <c:v>114</c:v>
                </c:pt>
                <c:pt idx="19" formatCode="General">
                  <c:v>117</c:v>
                </c:pt>
                <c:pt idx="20" formatCode="General">
                  <c:v>130</c:v>
                </c:pt>
                <c:pt idx="21" formatCode="General">
                  <c:v>131</c:v>
                </c:pt>
                <c:pt idx="22" formatCode="General">
                  <c:v>132</c:v>
                </c:pt>
                <c:pt idx="23" formatCode="General">
                  <c:v>132</c:v>
                </c:pt>
                <c:pt idx="24" formatCode="General">
                  <c:v>132</c:v>
                </c:pt>
              </c:numCache>
            </c:numRef>
          </c:xVal>
          <c:yVal>
            <c:numRef>
              <c:f>'Data for Charts'!$D$3:$D$27</c:f>
              <c:numCache>
                <c:formatCode>#,##0_);\(#,##0\)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yVal>
          <c:smooth val="1"/>
        </c:ser>
        <c:axId val="91644288"/>
        <c:axId val="91646208"/>
      </c:scatterChart>
      <c:valAx>
        <c:axId val="91644288"/>
        <c:scaling>
          <c:orientation val="minMax"/>
          <c:max val="18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Money Saved ($000)</a:t>
                </a:r>
              </a:p>
            </c:rich>
          </c:tx>
          <c:layout>
            <c:manualLayout>
              <c:xMode val="edge"/>
              <c:yMode val="edge"/>
              <c:x val="0.44617092119866836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_(&quot;$&quot;* #,##0_);_(&quot;$&quot;* \(#,##0\);_(&quot;$&quot;* &quot;-&quot;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46208"/>
        <c:crosses val="autoZero"/>
        <c:crossBetween val="midCat"/>
      </c:valAx>
      <c:valAx>
        <c:axId val="91646208"/>
        <c:scaling>
          <c:orientation val="minMax"/>
          <c:max val="24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Interest Rate (%)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38172920065252852"/>
            </c:manualLayout>
          </c:layout>
          <c:spPr>
            <a:noFill/>
            <a:ln w="25400">
              <a:noFill/>
            </a:ln>
          </c:spPr>
        </c:title>
        <c:numFmt formatCode="#,##0_);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44288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1-2 Demand for Money</a:t>
            </a:r>
          </a:p>
        </c:rich>
      </c:tx>
      <c:layout>
        <c:manualLayout>
          <c:xMode val="edge"/>
          <c:yMode val="edge"/>
          <c:x val="0.37180910099889036"/>
          <c:y val="1.95758564437194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032186459489471E-2"/>
          <c:y val="0.12234910277324636"/>
          <c:w val="0.90455049944506083"/>
          <c:h val="0.77161500815660711"/>
        </c:manualLayout>
      </c:layout>
      <c:scatterChart>
        <c:scatterStyle val="smoothMarker"/>
        <c:ser>
          <c:idx val="0"/>
          <c:order val="0"/>
          <c:tx>
            <c:strRef>
              <c:f>'Data for Charts'!$D$2</c:f>
              <c:strCache>
                <c:ptCount val="1"/>
                <c:pt idx="0">
                  <c:v>Annual Interest Rate (%)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'Data for Charts'!$B$3:$B$27</c:f>
              <c:numCache>
                <c:formatCode>General</c:formatCode>
                <c:ptCount val="25"/>
                <c:pt idx="0">
                  <c:v>180</c:v>
                </c:pt>
                <c:pt idx="1">
                  <c:v>155</c:v>
                </c:pt>
                <c:pt idx="2">
                  <c:v>135</c:v>
                </c:pt>
                <c:pt idx="3">
                  <c:v>119</c:v>
                </c:pt>
                <c:pt idx="4">
                  <c:v>105</c:v>
                </c:pt>
                <c:pt idx="5">
                  <c:v>93</c:v>
                </c:pt>
                <c:pt idx="6">
                  <c:v>83</c:v>
                </c:pt>
                <c:pt idx="7">
                  <c:v>75</c:v>
                </c:pt>
                <c:pt idx="8">
                  <c:v>68</c:v>
                </c:pt>
                <c:pt idx="9">
                  <c:v>62</c:v>
                </c:pt>
                <c:pt idx="10">
                  <c:v>57</c:v>
                </c:pt>
                <c:pt idx="11">
                  <c:v>53</c:v>
                </c:pt>
                <c:pt idx="12">
                  <c:v>49</c:v>
                </c:pt>
                <c:pt idx="13">
                  <c:v>45</c:v>
                </c:pt>
                <c:pt idx="14">
                  <c:v>42</c:v>
                </c:pt>
                <c:pt idx="15">
                  <c:v>40</c:v>
                </c:pt>
                <c:pt idx="16">
                  <c:v>37</c:v>
                </c:pt>
                <c:pt idx="17">
                  <c:v>35</c:v>
                </c:pt>
                <c:pt idx="18">
                  <c:v>33</c:v>
                </c:pt>
                <c:pt idx="19">
                  <c:v>31</c:v>
                </c:pt>
                <c:pt idx="20">
                  <c:v>30</c:v>
                </c:pt>
                <c:pt idx="21">
                  <c:v>29</c:v>
                </c:pt>
                <c:pt idx="22">
                  <c:v>27</c:v>
                </c:pt>
                <c:pt idx="23">
                  <c:v>26</c:v>
                </c:pt>
                <c:pt idx="24">
                  <c:v>25</c:v>
                </c:pt>
              </c:numCache>
            </c:numRef>
          </c:xVal>
          <c:yVal>
            <c:numRef>
              <c:f>'Data for Charts'!$D$3:$D$27</c:f>
              <c:numCache>
                <c:formatCode>#,##0_);\(#,##0\)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yVal>
          <c:smooth val="1"/>
        </c:ser>
        <c:axId val="91667072"/>
        <c:axId val="91890432"/>
      </c:scatterChart>
      <c:valAx>
        <c:axId val="91667072"/>
        <c:scaling>
          <c:orientation val="minMax"/>
          <c:max val="18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Amount of Money Borrowed ($000)</a:t>
                </a:r>
              </a:p>
            </c:rich>
          </c:tx>
          <c:layout>
            <c:manualLayout>
              <c:xMode val="edge"/>
              <c:yMode val="edge"/>
              <c:x val="0.4006659267480578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890432"/>
        <c:crosses val="autoZero"/>
        <c:crossBetween val="midCat"/>
      </c:valAx>
      <c:valAx>
        <c:axId val="91890432"/>
        <c:scaling>
          <c:orientation val="minMax"/>
          <c:max val="24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Interest Rate (%)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38172920065252852"/>
            </c:manualLayout>
          </c:layout>
          <c:spPr>
            <a:noFill/>
            <a:ln w="25400">
              <a:noFill/>
            </a:ln>
          </c:spPr>
        </c:title>
        <c:numFmt formatCode="#,##0_);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67072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1-3 Demand for Money</a:t>
            </a:r>
          </a:p>
        </c:rich>
      </c:tx>
      <c:layout>
        <c:manualLayout>
          <c:xMode val="edge"/>
          <c:yMode val="edge"/>
          <c:x val="0.37180910099889036"/>
          <c:y val="1.95758564437194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032186459489471E-2"/>
          <c:y val="0.12234910277324636"/>
          <c:w val="0.90455049944506083"/>
          <c:h val="0.77161500815660711"/>
        </c:manualLayout>
      </c:layout>
      <c:scatterChart>
        <c:scatterStyle val="smoothMarker"/>
        <c:ser>
          <c:idx val="1"/>
          <c:order val="0"/>
          <c:tx>
            <c:strRef>
              <c:f>'Data for Charts'!$D$2</c:f>
              <c:strCache>
                <c:ptCount val="1"/>
                <c:pt idx="0">
                  <c:v>Annual Interest Rate (%)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'Data for Charts'!$B$3:$B$27</c:f>
              <c:numCache>
                <c:formatCode>General</c:formatCode>
                <c:ptCount val="25"/>
                <c:pt idx="0">
                  <c:v>180</c:v>
                </c:pt>
                <c:pt idx="1">
                  <c:v>155</c:v>
                </c:pt>
                <c:pt idx="2">
                  <c:v>135</c:v>
                </c:pt>
                <c:pt idx="3">
                  <c:v>119</c:v>
                </c:pt>
                <c:pt idx="4">
                  <c:v>105</c:v>
                </c:pt>
                <c:pt idx="5">
                  <c:v>93</c:v>
                </c:pt>
                <c:pt idx="6">
                  <c:v>83</c:v>
                </c:pt>
                <c:pt idx="7">
                  <c:v>75</c:v>
                </c:pt>
                <c:pt idx="8">
                  <c:v>68</c:v>
                </c:pt>
                <c:pt idx="9">
                  <c:v>62</c:v>
                </c:pt>
                <c:pt idx="10">
                  <c:v>57</c:v>
                </c:pt>
                <c:pt idx="11">
                  <c:v>53</c:v>
                </c:pt>
                <c:pt idx="12">
                  <c:v>49</c:v>
                </c:pt>
                <c:pt idx="13">
                  <c:v>45</c:v>
                </c:pt>
                <c:pt idx="14">
                  <c:v>42</c:v>
                </c:pt>
                <c:pt idx="15">
                  <c:v>40</c:v>
                </c:pt>
                <c:pt idx="16">
                  <c:v>37</c:v>
                </c:pt>
                <c:pt idx="17">
                  <c:v>35</c:v>
                </c:pt>
                <c:pt idx="18">
                  <c:v>33</c:v>
                </c:pt>
                <c:pt idx="19">
                  <c:v>31</c:v>
                </c:pt>
                <c:pt idx="20">
                  <c:v>30</c:v>
                </c:pt>
                <c:pt idx="21">
                  <c:v>29</c:v>
                </c:pt>
                <c:pt idx="22">
                  <c:v>27</c:v>
                </c:pt>
                <c:pt idx="23">
                  <c:v>26</c:v>
                </c:pt>
                <c:pt idx="24">
                  <c:v>25</c:v>
                </c:pt>
              </c:numCache>
            </c:numRef>
          </c:xVal>
          <c:yVal>
            <c:numRef>
              <c:f>'Data for Charts'!$D$3:$D$27</c:f>
              <c:numCache>
                <c:formatCode>#,##0_);\(#,##0\)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yVal>
          <c:smooth val="1"/>
        </c:ser>
        <c:axId val="92361856"/>
        <c:axId val="92363776"/>
      </c:scatterChart>
      <c:valAx>
        <c:axId val="92361856"/>
        <c:scaling>
          <c:orientation val="minMax"/>
          <c:max val="18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Amount of Money Borrowed ($000)</a:t>
                </a:r>
              </a:p>
            </c:rich>
          </c:tx>
          <c:layout>
            <c:manualLayout>
              <c:xMode val="edge"/>
              <c:yMode val="edge"/>
              <c:x val="0.4006659267480578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63776"/>
        <c:crosses val="autoZero"/>
        <c:crossBetween val="midCat"/>
      </c:valAx>
      <c:valAx>
        <c:axId val="92363776"/>
        <c:scaling>
          <c:orientation val="minMax"/>
          <c:max val="24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Interest Rate (%)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38172920065252852"/>
            </c:manualLayout>
          </c:layout>
          <c:spPr>
            <a:noFill/>
            <a:ln w="25400">
              <a:noFill/>
            </a:ln>
          </c:spPr>
        </c:title>
        <c:numFmt formatCode="#,##0_);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61856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/>
  </sheetViews>
  <customSheetViews>
    <customSheetView guid="{B49E238D-9B3B-4869-AEFC-A5EADF5B8FD1}" scale="91">
      <pageMargins left="0.75" right="0.75" top="1" bottom="1" header="0.5" footer="0.5"/>
      <pageSetup orientation="landscape" r:id="rId1"/>
      <headerFooter alignWithMargins="0"/>
    </customSheetView>
  </customSheetViews>
  <pageMargins left="0.75" right="0.75" top="1" bottom="1" header="0.5" footer="0.5"/>
  <pageSetup orientation="landscape" r:id="rId2"/>
  <headerFooter alignWithMargins="0"/>
  <drawing r:id="rId3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/>
  </sheetViews>
  <customSheetViews>
    <customSheetView guid="{B49E238D-9B3B-4869-AEFC-A5EADF5B8FD1}" scale="91">
      <pageMargins left="0.75" right="0.75" top="1" bottom="1" header="0.5" footer="0.5"/>
      <headerFooter alignWithMargins="0"/>
    </customSheetView>
  </custom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/>
  </sheetViews>
  <customSheetViews>
    <customSheetView guid="{B49E238D-9B3B-4869-AEFC-A5EADF5B8FD1}" scale="91">
      <pageMargins left="0.75" right="0.75" top="1" bottom="1" header="0.5" footer="0.5"/>
      <headerFooter alignWithMargins="0"/>
    </customSheetView>
  </custom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593" cy="58280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703" cy="6288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6703" cy="6288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0.07375</cdr:x>
      <cdr:y>0.14025</cdr:y>
    </cdr:from>
    <cdr:to>
      <cdr:x>0.747</cdr:x>
      <cdr:y>0.79475</cdr:y>
    </cdr:to>
    <cdr:sp macro="" textlink="">
      <cdr:nvSpPr>
        <cdr:cNvPr id="1031" name="Freeform 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607178" y="751749"/>
          <a:ext cx="5801449" cy="3882818"/>
        </a:xfrm>
        <a:custGeom xmlns:a="http://schemas.openxmlformats.org/drawingml/2006/main">
          <a:avLst/>
          <a:gdLst/>
          <a:ahLst/>
          <a:cxnLst>
            <a:cxn ang="0">
              <a:pos x="0" y="3842639"/>
            </a:cxn>
            <a:cxn ang="0">
              <a:pos x="373049" y="3745357"/>
            </a:cxn>
            <a:cxn ang="0">
              <a:pos x="665000" y="3145451"/>
            </a:cxn>
            <a:cxn ang="0">
              <a:pos x="1313780" y="2480691"/>
            </a:cxn>
            <a:cxn ang="0">
              <a:pos x="1978780" y="2042922"/>
            </a:cxn>
            <a:cxn ang="0">
              <a:pos x="4314389" y="1280879"/>
            </a:cxn>
            <a:cxn ang="0">
              <a:pos x="5498413" y="843110"/>
            </a:cxn>
            <a:cxn ang="0">
              <a:pos x="5725486" y="0"/>
            </a:cxn>
          </a:cxnLst>
          <a:rect l="0" t="0" r="r" b="b"/>
          <a:pathLst>
            <a:path w="5733596" h="3861555">
              <a:moveTo>
                <a:pt x="0" y="3842639"/>
              </a:moveTo>
              <a:cubicBezTo>
                <a:pt x="131108" y="3852097"/>
                <a:pt x="262216" y="3861555"/>
                <a:pt x="373049" y="3745357"/>
              </a:cubicBezTo>
              <a:cubicBezTo>
                <a:pt x="483882" y="3629159"/>
                <a:pt x="508212" y="3356229"/>
                <a:pt x="665000" y="3145451"/>
              </a:cubicBezTo>
              <a:cubicBezTo>
                <a:pt x="821788" y="2934673"/>
                <a:pt x="1094817" y="2664446"/>
                <a:pt x="1313780" y="2480691"/>
              </a:cubicBezTo>
              <a:cubicBezTo>
                <a:pt x="1532743" y="2296936"/>
                <a:pt x="1478679" y="2242891"/>
                <a:pt x="1978780" y="2042922"/>
              </a:cubicBezTo>
              <a:cubicBezTo>
                <a:pt x="2478881" y="1842953"/>
                <a:pt x="3727783" y="1480848"/>
                <a:pt x="4314389" y="1280879"/>
              </a:cubicBezTo>
              <a:cubicBezTo>
                <a:pt x="4900995" y="1080910"/>
                <a:pt x="5263230" y="1056590"/>
                <a:pt x="5498413" y="843110"/>
              </a:cubicBezTo>
              <a:cubicBezTo>
                <a:pt x="5733596" y="629630"/>
                <a:pt x="5687640" y="140518"/>
                <a:pt x="5725486" y="0"/>
              </a:cubicBezTo>
            </a:path>
          </a:pathLst>
        </a:cu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0.6245</cdr:x>
      <cdr:y>0.435</cdr:y>
    </cdr:from>
    <cdr:to>
      <cdr:x>0.81825</cdr:x>
      <cdr:y>0.48625</cdr:y>
    </cdr:to>
    <cdr:sp macro="" textlink="">
      <cdr:nvSpPr>
        <cdr:cNvPr id="103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038" y="2499017"/>
          <a:ext cx="1667058" cy="3050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Supply (Saved)</a:t>
          </a:r>
        </a:p>
      </cdr:txBody>
    </cdr:sp>
  </cdr:relSizeAnchor>
  <cdr:relSizeAnchor xmlns:cdr="http://schemas.openxmlformats.org/drawingml/2006/chartDrawing">
    <cdr:from>
      <cdr:x>0.609</cdr:x>
      <cdr:y>0.35225</cdr:y>
    </cdr:from>
    <cdr:to>
      <cdr:x>0.6245</cdr:x>
      <cdr:y>0.435</cdr:y>
    </cdr:to>
    <cdr:sp macro="" textlink="">
      <cdr:nvSpPr>
        <cdr:cNvPr id="1035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220017" y="2008556"/>
          <a:ext cx="133021" cy="4904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0.6245</cdr:x>
      <cdr:y>0.671</cdr:y>
    </cdr:from>
    <cdr:to>
      <cdr:x>0.85775</cdr:x>
      <cdr:y>0.7195</cdr:y>
    </cdr:to>
    <cdr:sp macro="" textlink="">
      <cdr:nvSpPr>
        <cdr:cNvPr id="103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038" y="3900335"/>
          <a:ext cx="2010339" cy="28610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Demand (Borrowed)</a:t>
          </a:r>
        </a:p>
        <a:p xmlns:a="http://schemas.openxmlformats.org/drawingml/2006/main">
          <a:pPr algn="l" rtl="0">
            <a:defRPr sz="1000"/>
          </a:pPr>
          <a:endParaRPr lang="en-US" sz="14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0.6245</cdr:x>
      <cdr:y>0.7205</cdr:y>
    </cdr:from>
    <cdr:to>
      <cdr:x>0.65675</cdr:x>
      <cdr:y>0.77275</cdr:y>
    </cdr:to>
    <cdr:sp macro="" textlink="">
      <cdr:nvSpPr>
        <cdr:cNvPr id="1037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53038" y="4192276"/>
          <a:ext cx="278916" cy="3109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1.xml"/><Relationship Id="rId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guid="{4AF2039F-2988-4C4B-8B45-14E49B75FCBA}" diskRevisions="1" revisionId="2" version="2">
  <header guid="{56CD7C6A-71DE-4EDC-8C6B-66ECCDBD855F}" dateTime="2013-03-15T17:48:02" maxSheetId="11" userName="Editorial Integra" r:id="rId1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4AF2039F-2988-4C4B-8B45-14E49B75FCBA}" dateTime="2013-03-15T17:53:49" maxSheetId="11" userName="Editorial Integra" r:id="rId2" minRId="1" maxRId="2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2">
    <oc r="D3" t="inlineStr">
      <is>
        <t>Percentage of Income Paid in Taxes %</t>
      </is>
    </oc>
    <nc r="D3" t="inlineStr">
      <is>
        <t xml:space="preserve">Percentage of Income Paid in Taxes </t>
      </is>
    </nc>
  </rcc>
  <rcc rId="2" sId="3">
    <oc r="D3" t="inlineStr">
      <is>
        <t>Income, SS, &amp; Medicare Taxes ($)</t>
      </is>
    </oc>
    <nc r="D3" t="inlineStr">
      <is>
        <t>Income, SS, and Medicare Taxes ($)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/>
</file>

<file path=xl/revisions/userNames.xml><?xml version="1.0" encoding="utf-8"?>
<users xmlns="http://schemas.openxmlformats.org/spreadsheetml/2006/main" xmlns:r="http://schemas.openxmlformats.org/officeDocument/2006/relationships" count="1">
  <userInfo guid="{4AF2039F-2988-4C4B-8B45-14E49B75FCBA}" name="Editorial Integra" id="-1098306855" dateTime="2013-03-15T17:48:02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9"/>
  <sheetViews>
    <sheetView workbookViewId="0">
      <selection activeCell="B3" sqref="B3"/>
    </sheetView>
  </sheetViews>
  <sheetFormatPr defaultRowHeight="12.75"/>
  <cols>
    <col min="2" max="2" width="34.28515625" customWidth="1"/>
    <col min="3" max="3" width="25.85546875" style="1" bestFit="1" customWidth="1"/>
  </cols>
  <sheetData>
    <row r="1" spans="2:3" ht="12.6" customHeight="1"/>
    <row r="2" spans="2:3" ht="13.9" customHeight="1">
      <c r="B2" s="55" t="s">
        <v>45</v>
      </c>
      <c r="C2" s="55"/>
    </row>
    <row r="3" spans="2:3" ht="18" customHeight="1" thickBot="1">
      <c r="B3" s="5" t="s">
        <v>0</v>
      </c>
      <c r="C3" s="6" t="s">
        <v>1</v>
      </c>
    </row>
    <row r="4" spans="2:3">
      <c r="B4" t="s">
        <v>2</v>
      </c>
      <c r="C4" s="1">
        <v>11</v>
      </c>
    </row>
    <row r="5" spans="2:3">
      <c r="B5" t="s">
        <v>3</v>
      </c>
      <c r="C5" s="1">
        <v>9</v>
      </c>
    </row>
    <row r="6" spans="2:3">
      <c r="B6" t="s">
        <v>5</v>
      </c>
      <c r="C6" s="1">
        <v>6</v>
      </c>
    </row>
    <row r="7" spans="2:3">
      <c r="B7" t="s">
        <v>4</v>
      </c>
      <c r="C7" s="1">
        <v>2</v>
      </c>
    </row>
    <row r="8" spans="2:3">
      <c r="B8" t="s">
        <v>6</v>
      </c>
      <c r="C8" s="1">
        <v>-15</v>
      </c>
    </row>
    <row r="9" spans="2:3" ht="13.5" thickBot="1">
      <c r="B9" s="56"/>
      <c r="C9" s="56"/>
    </row>
  </sheetData>
  <customSheetViews>
    <customSheetView guid="{B49E238D-9B3B-4869-AEFC-A5EADF5B8FD1}">
      <selection activeCell="B3" sqref="B3"/>
      <pageMargins left="0.75" right="0.75" top="1" bottom="1" header="0.5" footer="0.5"/>
      <pageSetup orientation="portrait" r:id="rId1"/>
      <headerFooter alignWithMargins="0"/>
    </customSheetView>
  </customSheetViews>
  <mergeCells count="2">
    <mergeCell ref="B2:C2"/>
    <mergeCell ref="B9:C9"/>
  </mergeCells>
  <phoneticPr fontId="0" type="noConversion"/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6"/>
  <sheetViews>
    <sheetView workbookViewId="0">
      <selection activeCell="B3" sqref="B2:D16"/>
    </sheetView>
  </sheetViews>
  <sheetFormatPr defaultRowHeight="12.75"/>
  <cols>
    <col min="2" max="2" width="10.5703125" style="2" customWidth="1"/>
    <col min="3" max="3" width="8.85546875" style="2" customWidth="1"/>
    <col min="4" max="4" width="19.7109375" style="4" customWidth="1"/>
  </cols>
  <sheetData>
    <row r="2" spans="2:4">
      <c r="B2" s="57" t="s">
        <v>46</v>
      </c>
      <c r="C2" s="57"/>
      <c r="D2" s="57"/>
    </row>
    <row r="3" spans="2:4" ht="42" customHeight="1" thickBot="1">
      <c r="B3" s="9" t="s">
        <v>7</v>
      </c>
      <c r="C3" s="7" t="s">
        <v>8</v>
      </c>
      <c r="D3" s="8" t="s">
        <v>51</v>
      </c>
    </row>
    <row r="4" spans="2:4">
      <c r="B4" s="2">
        <v>30000</v>
      </c>
      <c r="C4" s="2">
        <f>(B4-30000)*0.17</f>
        <v>0</v>
      </c>
      <c r="D4" s="3">
        <f>(C4/B4)*100</f>
        <v>0</v>
      </c>
    </row>
    <row r="5" spans="2:4">
      <c r="B5" s="2">
        <f>B4+10000</f>
        <v>40000</v>
      </c>
      <c r="C5" s="2">
        <f t="shared" ref="C5:C15" si="0">(B5-30000)*0.17</f>
        <v>1700.0000000000002</v>
      </c>
      <c r="D5" s="3">
        <f t="shared" ref="D5:D15" si="1">(C5/B5)*100</f>
        <v>4.25</v>
      </c>
    </row>
    <row r="6" spans="2:4">
      <c r="B6" s="2">
        <f t="shared" ref="B6:B15" si="2">B5+10000</f>
        <v>50000</v>
      </c>
      <c r="C6" s="2">
        <f t="shared" si="0"/>
        <v>3400.0000000000005</v>
      </c>
      <c r="D6" s="3">
        <f t="shared" si="1"/>
        <v>6.8000000000000007</v>
      </c>
    </row>
    <row r="7" spans="2:4">
      <c r="B7" s="2">
        <f t="shared" si="2"/>
        <v>60000</v>
      </c>
      <c r="C7" s="2">
        <f t="shared" si="0"/>
        <v>5100</v>
      </c>
      <c r="D7" s="3">
        <f t="shared" si="1"/>
        <v>8.5</v>
      </c>
    </row>
    <row r="8" spans="2:4">
      <c r="B8" s="2">
        <f t="shared" si="2"/>
        <v>70000</v>
      </c>
      <c r="C8" s="2">
        <f t="shared" si="0"/>
        <v>6800.0000000000009</v>
      </c>
      <c r="D8" s="3">
        <f t="shared" si="1"/>
        <v>9.7142857142857153</v>
      </c>
    </row>
    <row r="9" spans="2:4">
      <c r="B9" s="2">
        <f t="shared" si="2"/>
        <v>80000</v>
      </c>
      <c r="C9" s="2">
        <f t="shared" si="0"/>
        <v>8500</v>
      </c>
      <c r="D9" s="3">
        <f t="shared" si="1"/>
        <v>10.625</v>
      </c>
    </row>
    <row r="10" spans="2:4">
      <c r="B10" s="2">
        <f t="shared" si="2"/>
        <v>90000</v>
      </c>
      <c r="C10" s="2">
        <f t="shared" si="0"/>
        <v>10200</v>
      </c>
      <c r="D10" s="3">
        <f t="shared" si="1"/>
        <v>11.333333333333332</v>
      </c>
    </row>
    <row r="11" spans="2:4">
      <c r="B11" s="2">
        <f t="shared" si="2"/>
        <v>100000</v>
      </c>
      <c r="C11" s="2">
        <f t="shared" si="0"/>
        <v>11900</v>
      </c>
      <c r="D11" s="3">
        <f t="shared" si="1"/>
        <v>11.899999999999999</v>
      </c>
    </row>
    <row r="12" spans="2:4">
      <c r="B12" s="2">
        <f t="shared" si="2"/>
        <v>110000</v>
      </c>
      <c r="C12" s="2">
        <f t="shared" si="0"/>
        <v>13600.000000000002</v>
      </c>
      <c r="D12" s="3">
        <f t="shared" si="1"/>
        <v>12.363636363636365</v>
      </c>
    </row>
    <row r="13" spans="2:4">
      <c r="B13" s="2">
        <f t="shared" si="2"/>
        <v>120000</v>
      </c>
      <c r="C13" s="2">
        <f t="shared" si="0"/>
        <v>15300.000000000002</v>
      </c>
      <c r="D13" s="3">
        <f t="shared" si="1"/>
        <v>12.75</v>
      </c>
    </row>
    <row r="14" spans="2:4">
      <c r="B14" s="2">
        <f t="shared" si="2"/>
        <v>130000</v>
      </c>
      <c r="C14" s="2">
        <f t="shared" si="0"/>
        <v>17000</v>
      </c>
      <c r="D14" s="3">
        <f t="shared" si="1"/>
        <v>13.076923076923078</v>
      </c>
    </row>
    <row r="15" spans="2:4">
      <c r="B15" s="2">
        <f t="shared" si="2"/>
        <v>140000</v>
      </c>
      <c r="C15" s="2">
        <f t="shared" si="0"/>
        <v>18700</v>
      </c>
      <c r="D15" s="3">
        <f t="shared" si="1"/>
        <v>13.357142857142856</v>
      </c>
    </row>
    <row r="16" spans="2:4" ht="13.5" thickBot="1">
      <c r="B16" s="58"/>
      <c r="C16" s="58"/>
      <c r="D16" s="58"/>
    </row>
  </sheetData>
  <customSheetViews>
    <customSheetView guid="{B49E238D-9B3B-4869-AEFC-A5EADF5B8FD1}">
      <selection activeCell="B3" sqref="B2:D16"/>
      <pageMargins left="0.75" right="0.75" top="1" bottom="1" header="0.5" footer="0.5"/>
      <headerFooter alignWithMargins="0"/>
    </customSheetView>
  </customSheetViews>
  <mergeCells count="2">
    <mergeCell ref="B2:D2"/>
    <mergeCell ref="B16:D16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activeCell="B3" sqref="B3"/>
    </sheetView>
  </sheetViews>
  <sheetFormatPr defaultRowHeight="12.75"/>
  <cols>
    <col min="2" max="2" width="11.7109375" customWidth="1"/>
    <col min="3" max="3" width="13.42578125" customWidth="1"/>
    <col min="4" max="4" width="13.140625" customWidth="1"/>
    <col min="5" max="5" width="11.140625" customWidth="1"/>
    <col min="6" max="6" width="10.7109375" customWidth="1"/>
    <col min="7" max="7" width="12.42578125" customWidth="1"/>
    <col min="8" max="8" width="13.7109375" customWidth="1"/>
  </cols>
  <sheetData>
    <row r="2" spans="1:8" ht="19.899999999999999" customHeight="1" thickBot="1">
      <c r="B2" s="59" t="s">
        <v>47</v>
      </c>
      <c r="C2" s="60"/>
      <c r="D2" s="60"/>
      <c r="E2" s="60"/>
      <c r="F2" s="60"/>
      <c r="G2" s="60"/>
      <c r="H2" s="61"/>
    </row>
    <row r="3" spans="1:8" s="12" customFormat="1" ht="63.75">
      <c r="A3" s="14"/>
      <c r="B3" s="32" t="s">
        <v>9</v>
      </c>
      <c r="C3" s="40" t="s">
        <v>7</v>
      </c>
      <c r="D3" s="40" t="s">
        <v>52</v>
      </c>
      <c r="E3" s="40" t="s">
        <v>10</v>
      </c>
      <c r="F3" s="40" t="s">
        <v>11</v>
      </c>
      <c r="G3" s="40" t="s">
        <v>12</v>
      </c>
      <c r="H3" s="33" t="s">
        <v>13</v>
      </c>
    </row>
    <row r="4" spans="1:8">
      <c r="B4" s="34" t="s">
        <v>14</v>
      </c>
      <c r="C4" s="41">
        <v>30000</v>
      </c>
      <c r="D4" s="42">
        <f>C4*0.0765+1200+0.15*(C4-18450)</f>
        <v>5227.5</v>
      </c>
      <c r="E4" s="43">
        <f>D4/C4</f>
        <v>0.17424999999999999</v>
      </c>
      <c r="F4" s="42">
        <f>C4-D4</f>
        <v>24772.5</v>
      </c>
      <c r="G4" s="42">
        <v>19673</v>
      </c>
      <c r="H4" s="35">
        <f>F4-G4</f>
        <v>5099.5</v>
      </c>
    </row>
    <row r="5" spans="1:8">
      <c r="B5" s="34" t="s">
        <v>15</v>
      </c>
      <c r="C5" s="41">
        <v>50000</v>
      </c>
      <c r="D5" s="42">
        <f>C5*0.0765+1200+0.15*(C5-18450)</f>
        <v>9757.5</v>
      </c>
      <c r="E5" s="43">
        <f t="shared" ref="E5:E10" si="0">D5/C5</f>
        <v>0.19514999999999999</v>
      </c>
      <c r="F5" s="42">
        <f t="shared" ref="F5:F10" si="1">C5-D5</f>
        <v>40242.5</v>
      </c>
      <c r="G5" s="42">
        <v>32683</v>
      </c>
      <c r="H5" s="35">
        <f t="shared" ref="H5:H10" si="2">F5-G5</f>
        <v>7559.5</v>
      </c>
    </row>
    <row r="6" spans="1:8">
      <c r="B6" s="34" t="s">
        <v>16</v>
      </c>
      <c r="C6" s="41">
        <v>70000</v>
      </c>
      <c r="D6" s="42">
        <f>C6*0.0765+6165+0.27*(C6-51550)</f>
        <v>16501.5</v>
      </c>
      <c r="E6" s="43">
        <f t="shared" si="0"/>
        <v>0.2357357142857143</v>
      </c>
      <c r="F6" s="42">
        <f t="shared" si="1"/>
        <v>53498.5</v>
      </c>
      <c r="G6" s="42">
        <v>40179</v>
      </c>
      <c r="H6" s="35">
        <f t="shared" si="2"/>
        <v>13319.5</v>
      </c>
    </row>
    <row r="7" spans="1:8">
      <c r="B7" s="34" t="s">
        <v>17</v>
      </c>
      <c r="C7" s="41">
        <v>90000</v>
      </c>
      <c r="D7" s="42">
        <f>C7*0.0765+6165+0.27*(C7-51550)</f>
        <v>23431.5</v>
      </c>
      <c r="E7" s="43">
        <f t="shared" si="0"/>
        <v>0.26035000000000003</v>
      </c>
      <c r="F7" s="42">
        <f t="shared" si="1"/>
        <v>66568.5</v>
      </c>
      <c r="G7" s="42">
        <v>41369</v>
      </c>
      <c r="H7" s="35">
        <f t="shared" si="2"/>
        <v>25199.5</v>
      </c>
    </row>
    <row r="8" spans="1:8">
      <c r="B8" s="34" t="s">
        <v>18</v>
      </c>
      <c r="C8" s="41">
        <v>110000</v>
      </c>
      <c r="D8" s="42">
        <f>C8*0.0145+0.062*102600+21865.5+0.3*(C8-109700)</f>
        <v>29911.7</v>
      </c>
      <c r="E8" s="43">
        <f t="shared" si="0"/>
        <v>0.27192454545454547</v>
      </c>
      <c r="F8" s="42">
        <f t="shared" si="1"/>
        <v>80088.3</v>
      </c>
      <c r="G8" s="42">
        <v>41208</v>
      </c>
      <c r="H8" s="35">
        <f t="shared" si="2"/>
        <v>38880.300000000003</v>
      </c>
    </row>
    <row r="9" spans="1:8">
      <c r="B9" s="34" t="s">
        <v>19</v>
      </c>
      <c r="C9" s="41">
        <v>130000</v>
      </c>
      <c r="D9" s="42">
        <f>C9*0.0145+0.062*102600+21865.5+0.3*(C9-109700)</f>
        <v>36201.699999999997</v>
      </c>
      <c r="E9" s="43">
        <f t="shared" si="0"/>
        <v>0.27847461538461538</v>
      </c>
      <c r="F9" s="42">
        <f t="shared" si="1"/>
        <v>93798.3</v>
      </c>
      <c r="G9" s="42">
        <v>46998</v>
      </c>
      <c r="H9" s="35">
        <f t="shared" si="2"/>
        <v>46800.3</v>
      </c>
    </row>
    <row r="10" spans="1:8">
      <c r="B10" s="34" t="s">
        <v>20</v>
      </c>
      <c r="C10" s="41">
        <v>150000</v>
      </c>
      <c r="D10" s="42">
        <f>C10*0.0145+0.062*102600+21865.5+0.3*(C10-109700)</f>
        <v>42491.7</v>
      </c>
      <c r="E10" s="43">
        <f t="shared" si="0"/>
        <v>0.28327799999999997</v>
      </c>
      <c r="F10" s="42">
        <f t="shared" si="1"/>
        <v>107508.3</v>
      </c>
      <c r="G10" s="42">
        <v>49620</v>
      </c>
      <c r="H10" s="35">
        <f t="shared" si="2"/>
        <v>57888.3</v>
      </c>
    </row>
    <row r="11" spans="1:8" ht="13.5" thickBot="1">
      <c r="B11" s="36"/>
      <c r="C11" s="16"/>
      <c r="D11" s="16"/>
      <c r="E11" s="16"/>
      <c r="F11" s="16"/>
      <c r="G11" s="16"/>
      <c r="H11" s="37"/>
    </row>
    <row r="12" spans="1:8" ht="15.75">
      <c r="B12" s="44" t="s">
        <v>43</v>
      </c>
      <c r="C12" s="38"/>
      <c r="D12" s="38"/>
      <c r="E12" s="38"/>
      <c r="F12" s="38"/>
      <c r="G12" s="38"/>
      <c r="H12" s="39"/>
    </row>
    <row r="13" spans="1:8">
      <c r="B13" s="17"/>
    </row>
  </sheetData>
  <customSheetViews>
    <customSheetView guid="{B49E238D-9B3B-4869-AEFC-A5EADF5B8FD1}">
      <selection activeCell="B3" sqref="B3"/>
      <pageMargins left="0.75" right="0.75" top="1" bottom="1" header="0.5" footer="0.5"/>
      <pageSetup orientation="portrait" r:id="rId1"/>
      <headerFooter alignWithMargins="0"/>
    </customSheetView>
  </customSheetViews>
  <mergeCells count="1">
    <mergeCell ref="B2:H2"/>
  </mergeCells>
  <phoneticPr fontId="0" type="noConversion"/>
  <pageMargins left="0.75" right="0.75" top="1" bottom="1" header="0.5" footer="0.5"/>
  <pageSetup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J17"/>
  <sheetViews>
    <sheetView workbookViewId="0">
      <selection activeCell="B3" sqref="B3:J3"/>
    </sheetView>
  </sheetViews>
  <sheetFormatPr defaultRowHeight="12.75"/>
  <cols>
    <col min="3" max="3" width="9.7109375" bestFit="1" customWidth="1"/>
    <col min="4" max="5" width="11.28515625" bestFit="1" customWidth="1"/>
    <col min="6" max="9" width="12.28515625" bestFit="1" customWidth="1"/>
    <col min="10" max="10" width="13.42578125" bestFit="1" customWidth="1"/>
  </cols>
  <sheetData>
    <row r="1" spans="2:10" ht="13.5" thickBot="1">
      <c r="B1" s="16"/>
      <c r="C1" s="16"/>
      <c r="D1" s="16"/>
      <c r="E1" s="16"/>
      <c r="F1" s="16"/>
      <c r="G1" s="16"/>
      <c r="H1" s="16"/>
      <c r="I1" s="16"/>
      <c r="J1" s="16"/>
    </row>
    <row r="2" spans="2:10">
      <c r="B2" s="10" t="s">
        <v>48</v>
      </c>
    </row>
    <row r="3" spans="2:10">
      <c r="B3" s="62" t="s">
        <v>21</v>
      </c>
      <c r="C3" s="62"/>
      <c r="D3" s="62"/>
      <c r="E3" s="62"/>
      <c r="F3" s="62"/>
      <c r="G3" s="62"/>
      <c r="H3" s="62"/>
      <c r="I3" s="62"/>
      <c r="J3" s="62"/>
    </row>
    <row r="4" spans="2:10" ht="38.25">
      <c r="B4" s="11" t="s">
        <v>22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18</v>
      </c>
      <c r="H4" s="11" t="s">
        <v>19</v>
      </c>
      <c r="I4" s="11" t="s">
        <v>20</v>
      </c>
      <c r="J4" s="11" t="s">
        <v>23</v>
      </c>
    </row>
    <row r="5" spans="2:10">
      <c r="B5" s="19">
        <v>0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</row>
    <row r="6" spans="2:10">
      <c r="B6" s="19">
        <f t="shared" ref="B6:B17" si="0">B5+2</f>
        <v>2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f t="shared" ref="J6:J17" si="1">SUM(C6:I6)</f>
        <v>0</v>
      </c>
    </row>
    <row r="7" spans="2:10">
      <c r="B7" s="19">
        <f t="shared" si="0"/>
        <v>4</v>
      </c>
      <c r="C7" s="2">
        <v>0</v>
      </c>
      <c r="D7" s="2">
        <v>0</v>
      </c>
      <c r="E7" s="2">
        <v>0</v>
      </c>
      <c r="F7" s="2">
        <v>500</v>
      </c>
      <c r="G7" s="2">
        <v>780</v>
      </c>
      <c r="H7" s="2">
        <v>1940</v>
      </c>
      <c r="I7" s="2">
        <v>5790</v>
      </c>
      <c r="J7" s="2">
        <f t="shared" si="1"/>
        <v>9010</v>
      </c>
    </row>
    <row r="8" spans="2:10">
      <c r="B8" s="19">
        <f t="shared" si="0"/>
        <v>6</v>
      </c>
      <c r="C8" s="2">
        <v>0</v>
      </c>
      <c r="D8" s="2">
        <v>0</v>
      </c>
      <c r="E8" s="2">
        <v>670</v>
      </c>
      <c r="F8" s="2">
        <v>1250</v>
      </c>
      <c r="G8" s="2">
        <v>1940</v>
      </c>
      <c r="H8" s="2">
        <v>2720</v>
      </c>
      <c r="I8" s="2">
        <v>7530</v>
      </c>
      <c r="J8" s="2">
        <f t="shared" si="1"/>
        <v>14110</v>
      </c>
    </row>
    <row r="9" spans="2:10">
      <c r="B9" s="19">
        <f t="shared" si="0"/>
        <v>8</v>
      </c>
      <c r="C9" s="2">
        <v>100</v>
      </c>
      <c r="D9" s="2">
        <v>200</v>
      </c>
      <c r="E9" s="2">
        <v>930</v>
      </c>
      <c r="F9" s="2">
        <v>1760</v>
      </c>
      <c r="G9" s="2">
        <v>2020</v>
      </c>
      <c r="H9" s="2">
        <v>3890</v>
      </c>
      <c r="I9" s="2">
        <v>12000</v>
      </c>
      <c r="J9" s="2">
        <f t="shared" si="1"/>
        <v>20900</v>
      </c>
    </row>
    <row r="10" spans="2:10">
      <c r="B10" s="19">
        <f t="shared" si="0"/>
        <v>10</v>
      </c>
      <c r="C10" s="2">
        <v>200</v>
      </c>
      <c r="D10" s="2">
        <v>500</v>
      </c>
      <c r="E10" s="2">
        <v>1500</v>
      </c>
      <c r="F10" s="2">
        <v>3000</v>
      </c>
      <c r="G10" s="2">
        <v>3500</v>
      </c>
      <c r="H10" s="2">
        <v>7000</v>
      </c>
      <c r="I10" s="2">
        <v>16000</v>
      </c>
      <c r="J10" s="2">
        <f t="shared" si="1"/>
        <v>31700</v>
      </c>
    </row>
    <row r="11" spans="2:10">
      <c r="B11" s="19">
        <f t="shared" si="0"/>
        <v>12</v>
      </c>
      <c r="C11" s="2">
        <v>250</v>
      </c>
      <c r="D11" s="2">
        <v>750</v>
      </c>
      <c r="E11" s="2">
        <v>2500</v>
      </c>
      <c r="F11" s="2">
        <v>5000</v>
      </c>
      <c r="G11" s="2">
        <v>6000</v>
      </c>
      <c r="H11" s="2">
        <v>10000</v>
      </c>
      <c r="I11" s="2">
        <v>20000</v>
      </c>
      <c r="J11" s="2">
        <f t="shared" si="1"/>
        <v>44500</v>
      </c>
    </row>
    <row r="12" spans="2:10">
      <c r="B12" s="19">
        <f t="shared" si="0"/>
        <v>14</v>
      </c>
      <c r="C12" s="2">
        <v>300</v>
      </c>
      <c r="D12" s="2">
        <v>1000</v>
      </c>
      <c r="E12" s="2">
        <v>3250</v>
      </c>
      <c r="F12" s="2">
        <v>9000</v>
      </c>
      <c r="G12" s="2">
        <v>12000</v>
      </c>
      <c r="H12" s="2">
        <v>15000</v>
      </c>
      <c r="I12" s="2">
        <v>25000</v>
      </c>
      <c r="J12" s="2">
        <f t="shared" si="1"/>
        <v>65550</v>
      </c>
    </row>
    <row r="13" spans="2:10">
      <c r="B13" s="19">
        <f t="shared" si="0"/>
        <v>16</v>
      </c>
      <c r="C13" s="2">
        <v>400</v>
      </c>
      <c r="D13" s="2">
        <v>1200</v>
      </c>
      <c r="E13" s="2">
        <v>4500</v>
      </c>
      <c r="F13" s="2">
        <v>12000</v>
      </c>
      <c r="G13" s="2">
        <v>18000</v>
      </c>
      <c r="H13" s="2">
        <v>23000</v>
      </c>
      <c r="I13" s="2">
        <v>31000</v>
      </c>
      <c r="J13" s="2">
        <f t="shared" si="1"/>
        <v>90100</v>
      </c>
    </row>
    <row r="14" spans="2:10">
      <c r="B14" s="19">
        <f t="shared" si="0"/>
        <v>18</v>
      </c>
      <c r="C14" s="2">
        <v>500</v>
      </c>
      <c r="D14" s="21">
        <v>1500</v>
      </c>
      <c r="E14" s="2">
        <v>6000</v>
      </c>
      <c r="F14" s="2">
        <v>15000</v>
      </c>
      <c r="G14" s="2">
        <v>25000</v>
      </c>
      <c r="H14" s="2">
        <v>28000</v>
      </c>
      <c r="I14" s="2">
        <v>38000</v>
      </c>
      <c r="J14" s="2">
        <f t="shared" si="1"/>
        <v>114000</v>
      </c>
    </row>
    <row r="15" spans="2:10">
      <c r="B15" s="19">
        <f t="shared" si="0"/>
        <v>20</v>
      </c>
      <c r="C15" s="2">
        <v>500</v>
      </c>
      <c r="D15" s="21">
        <v>1700</v>
      </c>
      <c r="E15" s="2">
        <v>8000</v>
      </c>
      <c r="F15" s="2">
        <v>18000</v>
      </c>
      <c r="G15" s="2">
        <v>30000</v>
      </c>
      <c r="H15" s="2">
        <v>32000</v>
      </c>
      <c r="I15" s="2">
        <v>40000</v>
      </c>
      <c r="J15" s="2">
        <f t="shared" si="1"/>
        <v>130200</v>
      </c>
    </row>
    <row r="16" spans="2:10">
      <c r="B16" s="19">
        <f t="shared" si="0"/>
        <v>22</v>
      </c>
      <c r="C16" s="2">
        <v>500</v>
      </c>
      <c r="D16" s="21">
        <v>1700</v>
      </c>
      <c r="E16" s="2">
        <v>8000</v>
      </c>
      <c r="F16" s="2">
        <v>18000</v>
      </c>
      <c r="G16" s="2">
        <v>30000</v>
      </c>
      <c r="H16" s="2">
        <v>33000</v>
      </c>
      <c r="I16" s="2">
        <v>41000</v>
      </c>
      <c r="J16" s="2">
        <f t="shared" si="1"/>
        <v>132200</v>
      </c>
    </row>
    <row r="17" spans="2:10" ht="13.5" thickBot="1">
      <c r="B17" s="20">
        <f t="shared" si="0"/>
        <v>24</v>
      </c>
      <c r="C17" s="52">
        <v>500</v>
      </c>
      <c r="D17" s="52">
        <v>1700</v>
      </c>
      <c r="E17" s="52">
        <v>8000</v>
      </c>
      <c r="F17" s="52">
        <v>18000</v>
      </c>
      <c r="G17" s="52">
        <v>30000</v>
      </c>
      <c r="H17" s="52">
        <v>33000</v>
      </c>
      <c r="I17" s="52">
        <v>41200</v>
      </c>
      <c r="J17" s="52">
        <f t="shared" si="1"/>
        <v>132400</v>
      </c>
    </row>
  </sheetData>
  <customSheetViews>
    <customSheetView guid="{B49E238D-9B3B-4869-AEFC-A5EADF5B8FD1}">
      <selection activeCell="B3" sqref="B3:J3"/>
      <pageMargins left="0.75" right="0.75" top="1" bottom="1" header="0.5" footer="0.5"/>
      <headerFooter alignWithMargins="0"/>
    </customSheetView>
  </customSheetViews>
  <mergeCells count="1">
    <mergeCell ref="B3:J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D28"/>
  <sheetViews>
    <sheetView workbookViewId="0">
      <selection activeCell="B3" sqref="B3"/>
    </sheetView>
  </sheetViews>
  <sheetFormatPr defaultRowHeight="12.75"/>
  <cols>
    <col min="3" max="3" width="12.5703125" customWidth="1"/>
    <col min="4" max="4" width="15.28515625" customWidth="1"/>
  </cols>
  <sheetData>
    <row r="1" spans="2:4" ht="13.5" thickBot="1">
      <c r="B1" s="16"/>
      <c r="C1" s="16"/>
      <c r="D1" s="16"/>
    </row>
    <row r="2" spans="2:4" ht="25.5" customHeight="1">
      <c r="B2" s="63" t="s">
        <v>49</v>
      </c>
      <c r="C2" s="64"/>
      <c r="D2" s="64"/>
    </row>
    <row r="3" spans="2:4" ht="31.9" customHeight="1">
      <c r="B3" s="28" t="s">
        <v>25</v>
      </c>
      <c r="C3" s="29" t="s">
        <v>26</v>
      </c>
      <c r="D3" s="30" t="s">
        <v>27</v>
      </c>
    </row>
    <row r="4" spans="2:4">
      <c r="B4" s="1">
        <v>0</v>
      </c>
      <c r="C4" s="54">
        <v>180000</v>
      </c>
      <c r="D4" s="53">
        <f>180000-C4</f>
        <v>0</v>
      </c>
    </row>
    <row r="5" spans="2:4">
      <c r="B5" s="1">
        <v>1</v>
      </c>
      <c r="C5" s="15">
        <f>500*((((1+(B5/1200))^(360))-1)/((B5/1200)*((1+(B5/1200))^(360))))</f>
        <v>155453.53360367185</v>
      </c>
      <c r="D5" s="15">
        <f t="shared" ref="D5:D28" si="0">180000-C5</f>
        <v>24546.466396328149</v>
      </c>
    </row>
    <row r="6" spans="2:4">
      <c r="B6" s="1">
        <f t="shared" ref="B6:B28" si="1">B5+1</f>
        <v>2</v>
      </c>
      <c r="C6" s="15">
        <f>500*((((1+(B6/1200))^(360))-1)/((B6/1200)*((1+(B6/1200))^(360))))</f>
        <v>135274.25824260098</v>
      </c>
      <c r="D6" s="15">
        <f t="shared" si="0"/>
        <v>44725.741757399024</v>
      </c>
    </row>
    <row r="7" spans="2:4">
      <c r="B7" s="1">
        <f t="shared" si="1"/>
        <v>3</v>
      </c>
      <c r="C7" s="15">
        <f t="shared" ref="C7:C28" si="2">500*((((1+(B7/1200))^(360))-1)/((B7/1200)*((1+(B7/1200))^(360))))</f>
        <v>118594.69075214112</v>
      </c>
      <c r="D7" s="15">
        <f t="shared" si="0"/>
        <v>61405.309247858881</v>
      </c>
    </row>
    <row r="8" spans="2:4">
      <c r="B8" s="1">
        <f t="shared" si="1"/>
        <v>4</v>
      </c>
      <c r="C8" s="15">
        <f t="shared" si="2"/>
        <v>104730.62022709775</v>
      </c>
      <c r="D8" s="15">
        <f t="shared" si="0"/>
        <v>75269.379772902248</v>
      </c>
    </row>
    <row r="9" spans="2:4">
      <c r="B9" s="1">
        <f t="shared" si="1"/>
        <v>5</v>
      </c>
      <c r="C9" s="15">
        <f t="shared" si="2"/>
        <v>93140.808523037907</v>
      </c>
      <c r="D9" s="15">
        <f t="shared" si="0"/>
        <v>86859.191476962093</v>
      </c>
    </row>
    <row r="10" spans="2:4">
      <c r="B10" s="1">
        <f t="shared" si="1"/>
        <v>6</v>
      </c>
      <c r="C10" s="15">
        <f t="shared" si="2"/>
        <v>83395.807196166745</v>
      </c>
      <c r="D10" s="15">
        <f t="shared" si="0"/>
        <v>96604.192803833255</v>
      </c>
    </row>
    <row r="11" spans="2:4">
      <c r="B11" s="1">
        <f t="shared" si="1"/>
        <v>7</v>
      </c>
      <c r="C11" s="15">
        <f t="shared" si="2"/>
        <v>75153.783973910628</v>
      </c>
      <c r="D11" s="15">
        <f t="shared" si="0"/>
        <v>104846.21602608937</v>
      </c>
    </row>
    <row r="12" spans="2:4">
      <c r="B12" s="1">
        <f t="shared" si="1"/>
        <v>8</v>
      </c>
      <c r="C12" s="15">
        <f t="shared" si="2"/>
        <v>68141.747066981494</v>
      </c>
      <c r="D12" s="15">
        <f t="shared" si="0"/>
        <v>111858.25293301851</v>
      </c>
    </row>
    <row r="13" spans="2:4">
      <c r="B13" s="1">
        <f t="shared" si="1"/>
        <v>9</v>
      </c>
      <c r="C13" s="15">
        <f t="shared" si="2"/>
        <v>62140.932838619628</v>
      </c>
      <c r="D13" s="15">
        <f t="shared" si="0"/>
        <v>117859.06716138037</v>
      </c>
    </row>
    <row r="14" spans="2:4">
      <c r="B14" s="1">
        <f t="shared" si="1"/>
        <v>10</v>
      </c>
      <c r="C14" s="15">
        <f t="shared" si="2"/>
        <v>56975.409988430481</v>
      </c>
      <c r="D14" s="15">
        <f t="shared" si="0"/>
        <v>123024.59001156953</v>
      </c>
    </row>
    <row r="15" spans="2:4">
      <c r="B15" s="1">
        <f t="shared" si="1"/>
        <v>11</v>
      </c>
      <c r="C15" s="15">
        <f t="shared" si="2"/>
        <v>52503.17300989409</v>
      </c>
      <c r="D15" s="15">
        <f t="shared" si="0"/>
        <v>127496.82699010591</v>
      </c>
    </row>
    <row r="16" spans="2:4">
      <c r="B16" s="1">
        <f t="shared" si="1"/>
        <v>12</v>
      </c>
      <c r="C16" s="15">
        <f t="shared" si="2"/>
        <v>48609.165539532252</v>
      </c>
      <c r="D16" s="15">
        <f t="shared" si="0"/>
        <v>131390.83446046774</v>
      </c>
    </row>
    <row r="17" spans="2:4">
      <c r="B17" s="1">
        <f t="shared" si="1"/>
        <v>13</v>
      </c>
      <c r="C17" s="15">
        <f t="shared" si="2"/>
        <v>45199.802684014256</v>
      </c>
      <c r="D17" s="15">
        <f t="shared" si="0"/>
        <v>134800.19731598574</v>
      </c>
    </row>
    <row r="18" spans="2:4">
      <c r="B18" s="1">
        <f t="shared" si="1"/>
        <v>14</v>
      </c>
      <c r="C18" s="15">
        <f t="shared" si="2"/>
        <v>42198.65985952966</v>
      </c>
      <c r="D18" s="15">
        <f t="shared" si="0"/>
        <v>137801.34014047033</v>
      </c>
    </row>
    <row r="19" spans="2:4">
      <c r="B19" s="1">
        <f t="shared" si="1"/>
        <v>15</v>
      </c>
      <c r="C19" s="15">
        <f t="shared" si="2"/>
        <v>39543.071221226048</v>
      </c>
      <c r="D19" s="15">
        <f t="shared" si="0"/>
        <v>140456.92877877396</v>
      </c>
    </row>
    <row r="20" spans="2:4">
      <c r="B20" s="1">
        <f t="shared" si="1"/>
        <v>16</v>
      </c>
      <c r="C20" s="15">
        <f t="shared" si="2"/>
        <v>37181.43880806247</v>
      </c>
      <c r="D20" s="15">
        <f t="shared" si="0"/>
        <v>142818.56119193754</v>
      </c>
    </row>
    <row r="21" spans="2:4">
      <c r="B21" s="1">
        <f t="shared" si="1"/>
        <v>17</v>
      </c>
      <c r="C21" s="15">
        <f t="shared" si="2"/>
        <v>35071.098195578503</v>
      </c>
      <c r="D21" s="15">
        <f t="shared" si="0"/>
        <v>144928.9018044215</v>
      </c>
    </row>
    <row r="22" spans="2:4">
      <c r="B22" s="1">
        <f t="shared" si="1"/>
        <v>18</v>
      </c>
      <c r="C22" s="15">
        <f t="shared" si="2"/>
        <v>33176.620870613697</v>
      </c>
      <c r="D22" s="15">
        <f t="shared" si="0"/>
        <v>146823.3791293863</v>
      </c>
    </row>
    <row r="23" spans="2:4">
      <c r="B23" s="1">
        <f t="shared" si="1"/>
        <v>19</v>
      </c>
      <c r="C23" s="15">
        <f t="shared" si="2"/>
        <v>31468.460108313458</v>
      </c>
      <c r="D23" s="15">
        <f t="shared" si="0"/>
        <v>148531.53989168655</v>
      </c>
    </row>
    <row r="24" spans="2:4">
      <c r="B24" s="1">
        <f t="shared" si="1"/>
        <v>20</v>
      </c>
      <c r="C24" s="15">
        <f t="shared" si="2"/>
        <v>29921.867667612813</v>
      </c>
      <c r="D24" s="15">
        <f t="shared" si="0"/>
        <v>150078.13233238718</v>
      </c>
    </row>
    <row r="25" spans="2:4">
      <c r="B25" s="1">
        <f t="shared" si="1"/>
        <v>21</v>
      </c>
      <c r="C25" s="15">
        <f t="shared" si="2"/>
        <v>28516.024521415282</v>
      </c>
      <c r="D25" s="15">
        <f t="shared" si="0"/>
        <v>151483.9754785847</v>
      </c>
    </row>
    <row r="26" spans="2:4">
      <c r="B26" s="1">
        <f t="shared" si="1"/>
        <v>22</v>
      </c>
      <c r="C26" s="15">
        <f t="shared" si="2"/>
        <v>27233.341168997475</v>
      </c>
      <c r="D26" s="15">
        <f t="shared" si="0"/>
        <v>152766.65883100254</v>
      </c>
    </row>
    <row r="27" spans="2:4">
      <c r="B27" s="1">
        <f t="shared" si="1"/>
        <v>23</v>
      </c>
      <c r="C27" s="15">
        <f t="shared" si="2"/>
        <v>26058.892658295688</v>
      </c>
      <c r="D27" s="15">
        <f t="shared" si="0"/>
        <v>153941.10734170431</v>
      </c>
    </row>
    <row r="28" spans="2:4">
      <c r="B28" s="24">
        <f t="shared" si="1"/>
        <v>24</v>
      </c>
      <c r="C28" s="23">
        <f t="shared" si="2"/>
        <v>24979.960901759492</v>
      </c>
      <c r="D28" s="23">
        <f t="shared" si="0"/>
        <v>155020.03909824049</v>
      </c>
    </row>
  </sheetData>
  <customSheetViews>
    <customSheetView guid="{B49E238D-9B3B-4869-AEFC-A5EADF5B8FD1}">
      <selection activeCell="B3" sqref="B3"/>
      <pageMargins left="0.75" right="0.75" top="1" bottom="1" header="0.5" footer="0.5"/>
      <headerFooter alignWithMargins="0"/>
    </customSheetView>
  </customSheetViews>
  <mergeCells count="1">
    <mergeCell ref="B2:D2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F9"/>
  <sheetViews>
    <sheetView tabSelected="1" workbookViewId="0">
      <selection activeCell="C10" sqref="C10"/>
    </sheetView>
  </sheetViews>
  <sheetFormatPr defaultRowHeight="12.75"/>
  <cols>
    <col min="2" max="2" width="17.28515625" customWidth="1"/>
    <col min="3" max="3" width="41" customWidth="1"/>
  </cols>
  <sheetData>
    <row r="1" spans="2:6" ht="13.5" thickBot="1">
      <c r="B1" s="16"/>
      <c r="C1" s="16"/>
      <c r="D1" s="16"/>
    </row>
    <row r="2" spans="2:6" ht="19.899999999999999" customHeight="1">
      <c r="B2" s="66" t="s">
        <v>50</v>
      </c>
      <c r="C2" s="66"/>
      <c r="D2" s="66"/>
      <c r="E2" s="31"/>
      <c r="F2" s="31"/>
    </row>
    <row r="3" spans="2:6" ht="16.899999999999999" customHeight="1">
      <c r="B3" s="49" t="s">
        <v>28</v>
      </c>
      <c r="C3" s="49" t="s">
        <v>29</v>
      </c>
      <c r="D3" s="50" t="s">
        <v>30</v>
      </c>
    </row>
    <row r="4" spans="2:6" ht="24.6" customHeight="1">
      <c r="B4" s="47" t="s">
        <v>31</v>
      </c>
      <c r="C4" s="45" t="s">
        <v>32</v>
      </c>
      <c r="D4" s="3">
        <v>0.75</v>
      </c>
    </row>
    <row r="5" spans="2:6" ht="23.45" customHeight="1">
      <c r="B5" s="47" t="s">
        <v>33</v>
      </c>
      <c r="C5" s="45" t="s">
        <v>34</v>
      </c>
      <c r="D5" s="3">
        <v>0.05</v>
      </c>
    </row>
    <row r="6" spans="2:6" ht="25.15" customHeight="1">
      <c r="B6" s="47" t="s">
        <v>35</v>
      </c>
      <c r="C6" s="45" t="s">
        <v>36</v>
      </c>
      <c r="D6" s="3">
        <v>0.02</v>
      </c>
    </row>
    <row r="7" spans="2:6" ht="25.15" customHeight="1">
      <c r="B7" s="48" t="s">
        <v>37</v>
      </c>
      <c r="C7" s="46" t="s">
        <v>38</v>
      </c>
      <c r="D7" s="51">
        <v>3.25</v>
      </c>
    </row>
    <row r="8" spans="2:6" ht="16.899999999999999" customHeight="1">
      <c r="B8" s="65" t="s">
        <v>44</v>
      </c>
      <c r="C8" s="65"/>
      <c r="D8" s="65"/>
    </row>
    <row r="9" spans="2:6">
      <c r="B9" s="65"/>
      <c r="C9" s="65"/>
      <c r="D9" s="65"/>
    </row>
  </sheetData>
  <customSheetViews>
    <customSheetView guid="{B49E238D-9B3B-4869-AEFC-A5EADF5B8FD1}">
      <selection activeCell="C10" sqref="C10"/>
      <pageMargins left="0.75" right="0.75" top="1" bottom="1" header="0.5" footer="0.5"/>
      <headerFooter alignWithMargins="0"/>
    </customSheetView>
  </customSheetViews>
  <mergeCells count="3">
    <mergeCell ref="B9:D9"/>
    <mergeCell ref="B8:D8"/>
    <mergeCell ref="B2:D2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I27"/>
  <sheetViews>
    <sheetView workbookViewId="0">
      <selection activeCell="B28" sqref="B28"/>
    </sheetView>
  </sheetViews>
  <sheetFormatPr defaultRowHeight="12.75"/>
  <cols>
    <col min="1" max="1" width="8.85546875" style="27" customWidth="1"/>
  </cols>
  <sheetData>
    <row r="2" spans="1:9" ht="38.25">
      <c r="A2" s="26" t="str">
        <f>'TBL1-5'!$C3</f>
        <v>Amount Financed ($)</v>
      </c>
      <c r="B2" s="26" t="s">
        <v>42</v>
      </c>
      <c r="C2" s="11" t="s">
        <v>24</v>
      </c>
      <c r="D2" s="11" t="s">
        <v>22</v>
      </c>
      <c r="F2" s="11" t="s">
        <v>39</v>
      </c>
      <c r="H2" s="13" t="s">
        <v>40</v>
      </c>
      <c r="I2" s="11" t="s">
        <v>41</v>
      </c>
    </row>
    <row r="3" spans="1:9">
      <c r="A3" s="26">
        <f>'TBL1-5'!C4</f>
        <v>180000</v>
      </c>
      <c r="B3">
        <v>180</v>
      </c>
      <c r="C3" s="18">
        <v>0</v>
      </c>
      <c r="D3" s="19">
        <v>0</v>
      </c>
      <c r="F3" s="18">
        <v>0</v>
      </c>
      <c r="H3" s="15">
        <v>180</v>
      </c>
      <c r="I3" s="19">
        <v>0</v>
      </c>
    </row>
    <row r="4" spans="1:9">
      <c r="A4" s="26">
        <f>'TBL1-5'!C5</f>
        <v>155453.53360367185</v>
      </c>
      <c r="B4">
        <v>155</v>
      </c>
      <c r="C4" s="2">
        <v>0</v>
      </c>
      <c r="D4" s="19">
        <v>1</v>
      </c>
      <c r="F4" s="2">
        <v>0</v>
      </c>
      <c r="H4" s="15">
        <v>158</v>
      </c>
      <c r="I4" s="19">
        <v>1</v>
      </c>
    </row>
    <row r="5" spans="1:9">
      <c r="A5" s="26">
        <f>'TBL1-5'!C6</f>
        <v>135274.25824260098</v>
      </c>
      <c r="B5">
        <v>135</v>
      </c>
      <c r="C5" s="2">
        <v>0</v>
      </c>
      <c r="D5" s="19">
        <v>2</v>
      </c>
      <c r="F5" s="2">
        <v>0</v>
      </c>
      <c r="H5" s="15">
        <v>135</v>
      </c>
      <c r="I5" s="19">
        <v>2</v>
      </c>
    </row>
    <row r="6" spans="1:9">
      <c r="A6" s="26">
        <f>'TBL1-5'!C7</f>
        <v>118594.69075214112</v>
      </c>
      <c r="B6">
        <v>119</v>
      </c>
      <c r="C6" s="2">
        <v>0</v>
      </c>
      <c r="D6" s="19">
        <v>3</v>
      </c>
      <c r="F6" s="2">
        <v>0</v>
      </c>
      <c r="H6" s="15">
        <v>120</v>
      </c>
      <c r="I6" s="19">
        <v>3</v>
      </c>
    </row>
    <row r="7" spans="1:9">
      <c r="A7" s="26">
        <f>'TBL1-5'!C8</f>
        <v>104730.62022709775</v>
      </c>
      <c r="B7">
        <v>105</v>
      </c>
      <c r="C7" s="2">
        <v>9</v>
      </c>
      <c r="D7" s="19">
        <v>4</v>
      </c>
      <c r="F7" s="2">
        <v>9</v>
      </c>
      <c r="H7" s="15">
        <v>104</v>
      </c>
      <c r="I7" s="19">
        <v>4</v>
      </c>
    </row>
    <row r="8" spans="1:9">
      <c r="A8" s="26">
        <f>'TBL1-5'!C9</f>
        <v>93140.808523037907</v>
      </c>
      <c r="B8">
        <v>93</v>
      </c>
      <c r="C8" s="2">
        <v>11</v>
      </c>
      <c r="D8" s="19">
        <v>5</v>
      </c>
      <c r="F8" s="2">
        <v>11</v>
      </c>
      <c r="H8" s="15">
        <v>94</v>
      </c>
      <c r="I8" s="19">
        <v>5</v>
      </c>
    </row>
    <row r="9" spans="1:9">
      <c r="A9" s="26">
        <f>'TBL1-5'!C10</f>
        <v>83395.807196166745</v>
      </c>
      <c r="B9">
        <v>83</v>
      </c>
      <c r="C9" s="2">
        <v>14</v>
      </c>
      <c r="D9" s="19">
        <v>6</v>
      </c>
      <c r="F9" s="2">
        <v>14</v>
      </c>
      <c r="H9" s="15">
        <v>83</v>
      </c>
      <c r="I9" s="19">
        <v>6</v>
      </c>
    </row>
    <row r="10" spans="1:9">
      <c r="A10" s="26">
        <f>'TBL1-5'!C11</f>
        <v>75153.783973910628</v>
      </c>
      <c r="B10">
        <v>75</v>
      </c>
      <c r="C10" s="2">
        <v>17</v>
      </c>
      <c r="D10" s="19">
        <v>7</v>
      </c>
      <c r="F10" s="2">
        <v>17</v>
      </c>
      <c r="H10" s="15">
        <v>75</v>
      </c>
      <c r="I10" s="19">
        <v>7</v>
      </c>
    </row>
    <row r="11" spans="1:9">
      <c r="A11" s="26">
        <f>'TBL1-5'!C12</f>
        <v>68141.747066981494</v>
      </c>
      <c r="B11">
        <v>68</v>
      </c>
      <c r="C11" s="2">
        <v>21</v>
      </c>
      <c r="D11" s="19">
        <v>8</v>
      </c>
      <c r="F11" s="2">
        <v>21</v>
      </c>
      <c r="H11" s="15">
        <v>68</v>
      </c>
      <c r="I11" s="19">
        <v>8</v>
      </c>
    </row>
    <row r="12" spans="1:9">
      <c r="A12" s="26">
        <f>'TBL1-5'!C13</f>
        <v>62140.932838619628</v>
      </c>
      <c r="B12">
        <v>62</v>
      </c>
      <c r="C12" s="2">
        <v>27</v>
      </c>
      <c r="D12" s="19">
        <v>9</v>
      </c>
      <c r="F12" s="2">
        <v>27</v>
      </c>
      <c r="H12" s="15">
        <v>63</v>
      </c>
      <c r="I12" s="19">
        <v>9</v>
      </c>
    </row>
    <row r="13" spans="1:9">
      <c r="A13" s="26">
        <f>'TBL1-5'!C14</f>
        <v>56975.409988430481</v>
      </c>
      <c r="B13">
        <v>57</v>
      </c>
      <c r="C13" s="2">
        <v>32</v>
      </c>
      <c r="D13" s="19">
        <v>10</v>
      </c>
      <c r="F13" s="2">
        <v>32</v>
      </c>
      <c r="H13" s="15">
        <v>57</v>
      </c>
      <c r="I13" s="19">
        <v>10</v>
      </c>
    </row>
    <row r="14" spans="1:9">
      <c r="A14" s="26">
        <f>'TBL1-5'!C15</f>
        <v>52503.17300989409</v>
      </c>
      <c r="B14">
        <v>53</v>
      </c>
      <c r="C14" s="2">
        <v>38</v>
      </c>
      <c r="D14" s="19">
        <v>11</v>
      </c>
      <c r="F14" s="2">
        <v>38</v>
      </c>
      <c r="H14" s="15">
        <v>53</v>
      </c>
      <c r="I14" s="19">
        <v>11</v>
      </c>
    </row>
    <row r="15" spans="1:9">
      <c r="A15" s="26">
        <f>'TBL1-5'!C16</f>
        <v>48609.165539532252</v>
      </c>
      <c r="B15">
        <v>49</v>
      </c>
      <c r="C15" s="21">
        <v>45</v>
      </c>
      <c r="D15" s="25">
        <v>12</v>
      </c>
      <c r="F15" s="21">
        <v>45</v>
      </c>
      <c r="H15" s="15">
        <v>48</v>
      </c>
      <c r="I15" s="25">
        <v>12</v>
      </c>
    </row>
    <row r="16" spans="1:9">
      <c r="A16" s="26">
        <f>'TBL1-5'!C17</f>
        <v>45199.802684014256</v>
      </c>
      <c r="B16">
        <v>45</v>
      </c>
      <c r="C16">
        <v>55</v>
      </c>
      <c r="D16" s="25">
        <v>13</v>
      </c>
      <c r="F16">
        <v>55</v>
      </c>
      <c r="H16" s="15">
        <v>45</v>
      </c>
      <c r="I16" s="25">
        <v>13</v>
      </c>
    </row>
    <row r="17" spans="1:9">
      <c r="A17" s="26">
        <f>'TBL1-5'!C18</f>
        <v>42198.65985952966</v>
      </c>
      <c r="B17">
        <v>42</v>
      </c>
      <c r="C17">
        <v>65</v>
      </c>
      <c r="D17" s="25">
        <v>14</v>
      </c>
      <c r="F17">
        <v>65</v>
      </c>
      <c r="H17" s="15">
        <v>42</v>
      </c>
      <c r="I17" s="25">
        <v>14</v>
      </c>
    </row>
    <row r="18" spans="1:9">
      <c r="A18" s="26">
        <f>'TBL1-5'!C19</f>
        <v>39543.071221226048</v>
      </c>
      <c r="B18">
        <v>40</v>
      </c>
      <c r="C18">
        <v>78</v>
      </c>
      <c r="D18" s="25">
        <v>15</v>
      </c>
      <c r="F18">
        <v>78</v>
      </c>
      <c r="H18" s="15">
        <v>40</v>
      </c>
      <c r="I18" s="25">
        <v>15</v>
      </c>
    </row>
    <row r="19" spans="1:9">
      <c r="A19" s="26">
        <f>'TBL1-5'!C20</f>
        <v>37181.43880806247</v>
      </c>
      <c r="B19">
        <v>37</v>
      </c>
      <c r="C19">
        <v>90</v>
      </c>
      <c r="D19" s="25">
        <v>16</v>
      </c>
      <c r="F19">
        <v>90</v>
      </c>
      <c r="H19" s="15">
        <v>37</v>
      </c>
      <c r="I19" s="25">
        <v>16</v>
      </c>
    </row>
    <row r="20" spans="1:9">
      <c r="A20" s="26">
        <f>'TBL1-5'!C21</f>
        <v>35071.098195578503</v>
      </c>
      <c r="B20">
        <v>35</v>
      </c>
      <c r="C20">
        <v>107</v>
      </c>
      <c r="D20" s="25">
        <v>17</v>
      </c>
      <c r="F20">
        <v>107</v>
      </c>
      <c r="H20" s="15">
        <v>35</v>
      </c>
      <c r="I20" s="25">
        <v>17</v>
      </c>
    </row>
    <row r="21" spans="1:9">
      <c r="A21" s="26">
        <f>'TBL1-5'!C22</f>
        <v>33176.620870613697</v>
      </c>
      <c r="B21">
        <v>33</v>
      </c>
      <c r="C21">
        <v>114</v>
      </c>
      <c r="D21" s="25">
        <v>18</v>
      </c>
      <c r="F21">
        <v>114</v>
      </c>
      <c r="H21" s="15">
        <v>33</v>
      </c>
      <c r="I21" s="25">
        <v>18</v>
      </c>
    </row>
    <row r="22" spans="1:9">
      <c r="A22" s="26">
        <f>'TBL1-5'!C23</f>
        <v>31468.460108313458</v>
      </c>
      <c r="B22">
        <v>31</v>
      </c>
      <c r="C22">
        <v>117</v>
      </c>
      <c r="D22" s="25">
        <v>19</v>
      </c>
      <c r="F22">
        <v>117</v>
      </c>
      <c r="H22" s="15">
        <v>32</v>
      </c>
      <c r="I22" s="25">
        <v>19</v>
      </c>
    </row>
    <row r="23" spans="1:9">
      <c r="A23" s="26">
        <f>'TBL1-5'!C24</f>
        <v>29921.867667612813</v>
      </c>
      <c r="B23">
        <v>30</v>
      </c>
      <c r="C23">
        <v>130</v>
      </c>
      <c r="D23" s="25">
        <v>20</v>
      </c>
      <c r="F23">
        <v>130</v>
      </c>
      <c r="H23" s="15">
        <v>30</v>
      </c>
      <c r="I23" s="25">
        <v>20</v>
      </c>
    </row>
    <row r="24" spans="1:9">
      <c r="A24" s="26">
        <f>'TBL1-5'!C25</f>
        <v>28516.024521415282</v>
      </c>
      <c r="B24">
        <v>29</v>
      </c>
      <c r="C24">
        <v>131</v>
      </c>
      <c r="D24" s="25">
        <v>21</v>
      </c>
      <c r="F24">
        <v>131</v>
      </c>
      <c r="H24" s="15">
        <v>29</v>
      </c>
      <c r="I24" s="25">
        <v>21</v>
      </c>
    </row>
    <row r="25" spans="1:9">
      <c r="A25" s="26">
        <f>'TBL1-5'!C26</f>
        <v>27233.341168997475</v>
      </c>
      <c r="B25">
        <v>27</v>
      </c>
      <c r="C25">
        <v>132</v>
      </c>
      <c r="D25" s="25">
        <v>22</v>
      </c>
      <c r="F25">
        <v>132</v>
      </c>
      <c r="H25">
        <v>27</v>
      </c>
      <c r="I25" s="25">
        <v>22</v>
      </c>
    </row>
    <row r="26" spans="1:9">
      <c r="A26" s="26">
        <f>'TBL1-5'!C27</f>
        <v>26058.892658295688</v>
      </c>
      <c r="B26">
        <v>26</v>
      </c>
      <c r="C26">
        <v>132</v>
      </c>
      <c r="D26" s="25">
        <v>23</v>
      </c>
      <c r="F26">
        <v>132</v>
      </c>
      <c r="H26">
        <v>26</v>
      </c>
      <c r="I26" s="25">
        <v>23</v>
      </c>
    </row>
    <row r="27" spans="1:9">
      <c r="A27" s="26">
        <f>'TBL1-5'!C28</f>
        <v>24979.960901759492</v>
      </c>
      <c r="B27">
        <v>25</v>
      </c>
      <c r="C27">
        <v>132</v>
      </c>
      <c r="D27" s="25">
        <v>24</v>
      </c>
      <c r="F27">
        <v>132</v>
      </c>
      <c r="H27" s="22">
        <v>25</v>
      </c>
      <c r="I27" s="25">
        <v>24</v>
      </c>
    </row>
  </sheetData>
  <customSheetViews>
    <customSheetView guid="{B49E238D-9B3B-4869-AEFC-A5EADF5B8FD1}">
      <selection activeCell="B28" sqref="B28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3</vt:i4>
      </vt:variant>
    </vt:vector>
  </HeadingPairs>
  <TitlesOfParts>
    <vt:vector size="10" baseType="lpstr">
      <vt:lpstr>TBL1-1</vt:lpstr>
      <vt:lpstr>TBL1-2</vt:lpstr>
      <vt:lpstr>TBL1-3</vt:lpstr>
      <vt:lpstr>TBL1-4</vt:lpstr>
      <vt:lpstr>TBL1-5</vt:lpstr>
      <vt:lpstr>TBL1-6</vt:lpstr>
      <vt:lpstr>Data for Charts</vt:lpstr>
      <vt:lpstr>Fig.1-1</vt:lpstr>
      <vt:lpstr>Fig.1-2</vt:lpstr>
      <vt:lpstr>Fig.1-3</vt:lpstr>
    </vt:vector>
  </TitlesOfParts>
  <Company>DeVry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J. Adelman</dc:creator>
  <cp:lastModifiedBy>Editorial Integra</cp:lastModifiedBy>
  <cp:lastPrinted>2002-07-12T18:31:11Z</cp:lastPrinted>
  <dcterms:created xsi:type="dcterms:W3CDTF">1999-09-06T00:01:52Z</dcterms:created>
  <dcterms:modified xsi:type="dcterms:W3CDTF">2013-03-16T06:21:03Z</dcterms:modified>
</cp:coreProperties>
</file>